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32680" windowHeight="2056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H8" i="1"/>
  <c r="H6" i="1"/>
  <c r="D5" i="1"/>
  <c r="F5" i="1"/>
  <c r="H5" i="1"/>
  <c r="D7" i="1"/>
  <c r="K7" i="1"/>
  <c r="G7" i="1"/>
  <c r="H7" i="1"/>
  <c r="H10" i="1"/>
  <c r="H11" i="1"/>
  <c r="H12" i="1"/>
  <c r="H13" i="1"/>
  <c r="H14" i="1"/>
  <c r="H15" i="1"/>
  <c r="H18" i="1"/>
  <c r="D6" i="1"/>
  <c r="D8" i="1"/>
  <c r="D10" i="1"/>
  <c r="D18" i="1"/>
  <c r="K6" i="1"/>
  <c r="K14" i="1"/>
  <c r="K15" i="1"/>
  <c r="K8" i="1"/>
  <c r="K13" i="1"/>
  <c r="K5" i="1"/>
  <c r="K10" i="1"/>
  <c r="K11" i="1"/>
  <c r="K12" i="1"/>
  <c r="K18" i="1"/>
  <c r="M25" i="1"/>
  <c r="M26" i="1"/>
  <c r="M24" i="1"/>
  <c r="M23" i="1"/>
  <c r="E8" i="1"/>
  <c r="M8" i="1"/>
  <c r="E6" i="1"/>
  <c r="M6" i="1"/>
  <c r="E14" i="1"/>
  <c r="M14" i="1"/>
  <c r="E15" i="1"/>
  <c r="M15" i="1"/>
  <c r="E13" i="1"/>
  <c r="M13" i="1"/>
  <c r="M5" i="1"/>
  <c r="E7" i="1"/>
  <c r="M7" i="1"/>
  <c r="E10" i="1"/>
  <c r="M10" i="1"/>
  <c r="M11" i="1"/>
  <c r="M12" i="1"/>
  <c r="M18" i="1"/>
  <c r="I5" i="1"/>
  <c r="I6" i="1"/>
  <c r="I7" i="1"/>
  <c r="I8" i="1"/>
  <c r="I10" i="1"/>
  <c r="I11" i="1"/>
  <c r="I12" i="1"/>
  <c r="I13" i="1"/>
  <c r="I14" i="1"/>
  <c r="I15" i="1"/>
  <c r="I18" i="1"/>
  <c r="F18" i="1"/>
  <c r="E18" i="1"/>
  <c r="M20" i="1"/>
  <c r="M22" i="1"/>
  <c r="M21" i="1"/>
  <c r="G18" i="1"/>
  <c r="M27" i="1"/>
</calcChain>
</file>

<file path=xl/sharedStrings.xml><?xml version="1.0" encoding="utf-8"?>
<sst xmlns="http://schemas.openxmlformats.org/spreadsheetml/2006/main" count="33" uniqueCount="32">
  <si>
    <t>administration = 15% de la somme demandée</t>
  </si>
  <si>
    <t>coutant pour le laboratoire</t>
  </si>
  <si>
    <t>SUBVENTION PSIA</t>
  </si>
  <si>
    <t>Alexandre</t>
  </si>
  <si>
    <t>Budget stratégie phytosanitaire humectation litière</t>
  </si>
  <si>
    <t>fournitures équipements</t>
  </si>
  <si>
    <t>PSIA 70%</t>
  </si>
  <si>
    <t>Total</t>
  </si>
  <si>
    <t>Taxe nette IRDA</t>
  </si>
  <si>
    <t>taux vendant</t>
  </si>
  <si>
    <t>Gilles</t>
  </si>
  <si>
    <t>Valentin</t>
  </si>
  <si>
    <t>Parcelles</t>
  </si>
  <si>
    <t>laboratoire et chambres</t>
  </si>
  <si>
    <t>trajets</t>
  </si>
  <si>
    <t>Philion</t>
  </si>
  <si>
    <t>contribution in kind</t>
  </si>
  <si>
    <t>contribution demandeur $</t>
  </si>
  <si>
    <t>TPS IRDA</t>
  </si>
  <si>
    <t>Contribution 30% min</t>
  </si>
  <si>
    <t>Total min</t>
  </si>
  <si>
    <t>contribution IRDA</t>
  </si>
  <si>
    <t>Cible IRDA</t>
  </si>
  <si>
    <t>Total projet</t>
  </si>
  <si>
    <t>Vendant</t>
  </si>
  <si>
    <t>taux coutant</t>
  </si>
  <si>
    <t>Total contribution IRDA</t>
  </si>
  <si>
    <t>Vendant - coutant</t>
  </si>
  <si>
    <t>marge brute</t>
  </si>
  <si>
    <t>marge brute - contribution</t>
  </si>
  <si>
    <t>marge nette</t>
  </si>
  <si>
    <t>voyages pas admissibles donc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</si>
</sst>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$&quot;_);[Red]\(#,##0\ &quot;$&quot;\)"/>
    <numFmt numFmtId="164" formatCode="0.0%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9" fontId="0" fillId="0" borderId="0" xfId="0" applyNumberFormat="1"/>
    <xf numFmtId="0" fontId="1" fillId="0" borderId="0" xfId="0" applyFont="1"/>
    <xf numFmtId="6" fontId="0" fillId="0" borderId="0" xfId="0" applyNumberFormat="1"/>
    <xf numFmtId="6" fontId="1" fillId="0" borderId="0" xfId="0" applyNumberFormat="1" applyFont="1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J41" sqref="J41"/>
    </sheetView>
  </sheetViews>
  <sheetFormatPr baseColWidth="10" defaultRowHeight="15" x14ac:dyDescent="0"/>
  <cols>
    <col min="2" max="2" width="12.1640625" bestFit="1" customWidth="1"/>
    <col min="5" max="5" width="16.83203125" bestFit="1" customWidth="1"/>
    <col min="6" max="6" width="16.83203125" customWidth="1"/>
    <col min="7" max="7" width="13.6640625" customWidth="1"/>
    <col min="8" max="8" width="15.1640625" customWidth="1"/>
    <col min="9" max="9" width="9.5" customWidth="1"/>
    <col min="10" max="10" width="12" customWidth="1"/>
    <col min="12" max="12" width="23.33203125" style="2" bestFit="1" customWidth="1"/>
  </cols>
  <sheetData>
    <row r="1" spans="1:14">
      <c r="B1" s="2" t="s">
        <v>4</v>
      </c>
    </row>
    <row r="3" spans="1:14" s="6" customFormat="1" ht="45">
      <c r="D3" s="6" t="s">
        <v>24</v>
      </c>
      <c r="E3" s="7" t="s">
        <v>2</v>
      </c>
      <c r="F3" s="7" t="s">
        <v>16</v>
      </c>
      <c r="G3" s="7" t="s">
        <v>17</v>
      </c>
      <c r="H3" s="7" t="s">
        <v>26</v>
      </c>
      <c r="I3" s="7" t="s">
        <v>7</v>
      </c>
      <c r="K3" s="2" t="s">
        <v>1</v>
      </c>
      <c r="M3" s="7"/>
      <c r="N3" s="7"/>
    </row>
    <row r="4" spans="1:14">
      <c r="C4" t="s">
        <v>9</v>
      </c>
      <c r="E4" s="2"/>
      <c r="F4" s="2"/>
      <c r="J4" t="s">
        <v>25</v>
      </c>
      <c r="L4"/>
      <c r="M4" s="2" t="s">
        <v>18</v>
      </c>
      <c r="N4" s="2"/>
    </row>
    <row r="5" spans="1:14">
      <c r="A5" t="s">
        <v>15</v>
      </c>
      <c r="B5">
        <v>18</v>
      </c>
      <c r="C5">
        <v>404</v>
      </c>
      <c r="D5">
        <f>B5*C5</f>
        <v>7272</v>
      </c>
      <c r="E5" s="2">
        <v>0</v>
      </c>
      <c r="F5" s="2">
        <f>D5</f>
        <v>7272</v>
      </c>
      <c r="G5">
        <v>0</v>
      </c>
      <c r="H5">
        <f>F5+G5</f>
        <v>7272</v>
      </c>
      <c r="I5">
        <f>E5+F5+G5</f>
        <v>7272</v>
      </c>
      <c r="J5">
        <v>0</v>
      </c>
      <c r="K5" s="3">
        <f>J5*B5</f>
        <v>0</v>
      </c>
      <c r="L5"/>
      <c r="M5" s="4">
        <f>E5-K5-G5</f>
        <v>0</v>
      </c>
      <c r="N5" s="2"/>
    </row>
    <row r="6" spans="1:14">
      <c r="A6" t="s">
        <v>3</v>
      </c>
      <c r="B6">
        <v>160</v>
      </c>
      <c r="C6">
        <v>375</v>
      </c>
      <c r="D6">
        <f>B6*C6</f>
        <v>60000</v>
      </c>
      <c r="E6" s="4">
        <f>D6-G6</f>
        <v>40000</v>
      </c>
      <c r="F6" s="2"/>
      <c r="G6" s="3">
        <v>20000</v>
      </c>
      <c r="H6">
        <f t="shared" ref="H6:H8" si="0">F6+G6</f>
        <v>20000</v>
      </c>
      <c r="I6">
        <f t="shared" ref="I6:I8" si="1">E6+F6+G6</f>
        <v>60000</v>
      </c>
      <c r="J6">
        <v>224</v>
      </c>
      <c r="K6" s="3">
        <f>J6*B6</f>
        <v>35840</v>
      </c>
      <c r="L6"/>
      <c r="M6" s="4">
        <f>E6-K6</f>
        <v>4160</v>
      </c>
      <c r="N6" s="4"/>
    </row>
    <row r="7" spans="1:14">
      <c r="A7" t="s">
        <v>10</v>
      </c>
      <c r="B7">
        <v>5</v>
      </c>
      <c r="C7">
        <v>489</v>
      </c>
      <c r="D7">
        <f>B7*C7</f>
        <v>2445</v>
      </c>
      <c r="E7" s="4">
        <f>D7-G7</f>
        <v>2445</v>
      </c>
      <c r="F7" s="2"/>
      <c r="G7" s="3">
        <f>D7-K7</f>
        <v>0</v>
      </c>
      <c r="H7">
        <f t="shared" si="0"/>
        <v>0</v>
      </c>
      <c r="I7">
        <f t="shared" si="1"/>
        <v>2445</v>
      </c>
      <c r="J7">
        <v>489</v>
      </c>
      <c r="K7" s="3">
        <f>J7*B7</f>
        <v>2445</v>
      </c>
      <c r="L7"/>
      <c r="M7" s="4">
        <f>E7-K7</f>
        <v>0</v>
      </c>
      <c r="N7" s="4"/>
    </row>
    <row r="8" spans="1:14">
      <c r="A8" t="s">
        <v>11</v>
      </c>
      <c r="B8">
        <v>30</v>
      </c>
      <c r="C8">
        <v>307</v>
      </c>
      <c r="D8">
        <f>B8*C8</f>
        <v>9210</v>
      </c>
      <c r="E8" s="4">
        <f>D8-G8</f>
        <v>9210</v>
      </c>
      <c r="F8" s="2"/>
      <c r="G8" s="3">
        <v>0</v>
      </c>
      <c r="H8">
        <f t="shared" si="0"/>
        <v>0</v>
      </c>
      <c r="I8">
        <f t="shared" si="1"/>
        <v>9210</v>
      </c>
      <c r="J8">
        <v>184</v>
      </c>
      <c r="K8" s="3">
        <f>J8*B8</f>
        <v>5520</v>
      </c>
      <c r="L8"/>
      <c r="M8" s="4">
        <f>E8-K8</f>
        <v>3690</v>
      </c>
      <c r="N8" s="4"/>
    </row>
    <row r="9" spans="1:14">
      <c r="E9" s="2"/>
      <c r="F9" s="2"/>
      <c r="L9"/>
      <c r="M9" s="2"/>
      <c r="N9" s="2"/>
    </row>
    <row r="10" spans="1:14">
      <c r="A10" t="s">
        <v>0</v>
      </c>
      <c r="D10" s="2">
        <f>0.15*70000</f>
        <v>10500</v>
      </c>
      <c r="E10" s="2">
        <f>D10</f>
        <v>10500</v>
      </c>
      <c r="F10" s="2"/>
      <c r="H10">
        <f t="shared" ref="H10:H15" si="2">F10+G10</f>
        <v>0</v>
      </c>
      <c r="I10">
        <f t="shared" ref="I10:I15" si="3">E10+F10+G10</f>
        <v>10500</v>
      </c>
      <c r="J10" s="1">
        <v>0</v>
      </c>
      <c r="K10">
        <f>J12*D12</f>
        <v>0</v>
      </c>
      <c r="L10"/>
      <c r="M10" s="4">
        <f t="shared" ref="M10:M15" si="4">E10-K10</f>
        <v>10500</v>
      </c>
      <c r="N10" s="4"/>
    </row>
    <row r="11" spans="1:14">
      <c r="B11" t="s">
        <v>12</v>
      </c>
      <c r="D11">
        <v>9240</v>
      </c>
      <c r="E11" s="2">
        <v>1240</v>
      </c>
      <c r="F11" s="2">
        <v>8000</v>
      </c>
      <c r="G11">
        <v>0</v>
      </c>
      <c r="H11">
        <f t="shared" si="2"/>
        <v>8000</v>
      </c>
      <c r="I11">
        <f t="shared" si="3"/>
        <v>9240</v>
      </c>
      <c r="J11" s="1">
        <v>0</v>
      </c>
      <c r="K11">
        <f>J12*D12</f>
        <v>0</v>
      </c>
      <c r="L11"/>
      <c r="M11" s="4">
        <f t="shared" si="4"/>
        <v>1240</v>
      </c>
      <c r="N11" s="4"/>
    </row>
    <row r="12" spans="1:14">
      <c r="B12" t="s">
        <v>13</v>
      </c>
      <c r="D12">
        <v>4000</v>
      </c>
      <c r="E12" s="2">
        <v>2000</v>
      </c>
      <c r="F12" s="2">
        <v>2000</v>
      </c>
      <c r="G12">
        <v>0</v>
      </c>
      <c r="H12">
        <f t="shared" si="2"/>
        <v>2000</v>
      </c>
      <c r="I12">
        <f t="shared" si="3"/>
        <v>4000</v>
      </c>
      <c r="J12" s="1">
        <v>0</v>
      </c>
      <c r="K12">
        <f>J12*D12</f>
        <v>0</v>
      </c>
      <c r="L12"/>
      <c r="M12" s="4">
        <f t="shared" si="4"/>
        <v>2000</v>
      </c>
      <c r="N12" s="4"/>
    </row>
    <row r="13" spans="1:14">
      <c r="B13" t="s">
        <v>14</v>
      </c>
      <c r="D13">
        <v>380</v>
      </c>
      <c r="E13" s="2">
        <f>D13</f>
        <v>380</v>
      </c>
      <c r="F13" s="2"/>
      <c r="H13">
        <f t="shared" si="2"/>
        <v>0</v>
      </c>
      <c r="I13">
        <f t="shared" si="3"/>
        <v>380</v>
      </c>
      <c r="J13" s="1">
        <v>1</v>
      </c>
      <c r="K13">
        <f>J13*D13</f>
        <v>380</v>
      </c>
      <c r="L13"/>
      <c r="M13" s="4">
        <f t="shared" si="4"/>
        <v>0</v>
      </c>
      <c r="N13" s="4"/>
    </row>
    <row r="14" spans="1:14">
      <c r="B14" t="s">
        <v>5</v>
      </c>
      <c r="D14">
        <v>3475</v>
      </c>
      <c r="E14" s="2">
        <f>D14</f>
        <v>3475</v>
      </c>
      <c r="F14" s="2"/>
      <c r="H14">
        <f t="shared" si="2"/>
        <v>0</v>
      </c>
      <c r="I14">
        <f t="shared" si="3"/>
        <v>3475</v>
      </c>
      <c r="J14" s="1">
        <v>1</v>
      </c>
      <c r="K14">
        <f>J14*D14</f>
        <v>3475</v>
      </c>
      <c r="L14"/>
      <c r="M14" s="4">
        <f t="shared" si="4"/>
        <v>0</v>
      </c>
      <c r="N14" s="4"/>
    </row>
    <row r="15" spans="1:14">
      <c r="B15" t="s">
        <v>31</v>
      </c>
      <c r="D15">
        <v>750</v>
      </c>
      <c r="E15" s="2">
        <f>D15</f>
        <v>750</v>
      </c>
      <c r="F15" s="2"/>
      <c r="H15">
        <f t="shared" si="2"/>
        <v>0</v>
      </c>
      <c r="I15">
        <f t="shared" si="3"/>
        <v>750</v>
      </c>
      <c r="J15" s="1">
        <v>1</v>
      </c>
      <c r="K15">
        <f>J15*D15</f>
        <v>750</v>
      </c>
      <c r="L15"/>
      <c r="M15" s="4">
        <f t="shared" si="4"/>
        <v>0</v>
      </c>
      <c r="N15" s="4"/>
    </row>
    <row r="16" spans="1:14">
      <c r="E16" s="2"/>
      <c r="F16" s="2"/>
      <c r="L16"/>
      <c r="M16" s="4"/>
      <c r="N16" s="4"/>
    </row>
    <row r="17" spans="3:14">
      <c r="C17" s="1"/>
      <c r="L17"/>
      <c r="M17" s="2"/>
      <c r="N17" s="2"/>
    </row>
    <row r="18" spans="3:14" s="2" customFormat="1">
      <c r="C18" s="2" t="s">
        <v>7</v>
      </c>
      <c r="D18" s="2">
        <f>SUM(D5:D16)</f>
        <v>107272</v>
      </c>
      <c r="E18" s="4">
        <f>SUM(E5:E15)</f>
        <v>70000</v>
      </c>
      <c r="F18" s="4">
        <f>SUM(F5:F15)</f>
        <v>17272</v>
      </c>
      <c r="G18" s="4">
        <f>SUM(G5:G15)</f>
        <v>20000</v>
      </c>
      <c r="H18" s="4">
        <f>SUM(H5:H15)</f>
        <v>37272</v>
      </c>
      <c r="I18" s="4">
        <f>SUM(I5:I15)</f>
        <v>107272</v>
      </c>
      <c r="K18" s="4">
        <f>SUM(K5:K15)</f>
        <v>48410</v>
      </c>
      <c r="L18" s="4"/>
      <c r="M18" s="4">
        <f>SUM(M5:M15)</f>
        <v>21590</v>
      </c>
      <c r="N18" s="2" t="s">
        <v>8</v>
      </c>
    </row>
    <row r="19" spans="3:14" s="2" customFormat="1">
      <c r="E19" s="4"/>
      <c r="F19" s="4"/>
      <c r="K19" s="4"/>
      <c r="M19" s="4"/>
      <c r="N19" s="4"/>
    </row>
    <row r="20" spans="3:14" s="2" customFormat="1">
      <c r="E20" s="4"/>
      <c r="F20" s="4"/>
      <c r="K20" s="4"/>
      <c r="L20" s="2" t="s">
        <v>6</v>
      </c>
      <c r="M20" s="4">
        <f>E18</f>
        <v>70000</v>
      </c>
      <c r="N20" s="4"/>
    </row>
    <row r="21" spans="3:14">
      <c r="L21" s="2" t="s">
        <v>19</v>
      </c>
      <c r="M21" s="3">
        <f>0.3*M22</f>
        <v>30000</v>
      </c>
    </row>
    <row r="22" spans="3:14">
      <c r="L22" s="2" t="s">
        <v>20</v>
      </c>
      <c r="M22" s="3">
        <f>M20/0.7</f>
        <v>100000</v>
      </c>
    </row>
    <row r="23" spans="3:14">
      <c r="L23" s="2" t="s">
        <v>21</v>
      </c>
      <c r="M23" s="3">
        <f>H18</f>
        <v>37272</v>
      </c>
    </row>
    <row r="24" spans="3:14">
      <c r="L24" s="2" t="s">
        <v>23</v>
      </c>
      <c r="M24" s="3">
        <f>D18</f>
        <v>107272</v>
      </c>
    </row>
    <row r="25" spans="3:14">
      <c r="L25" s="2" t="s">
        <v>27</v>
      </c>
      <c r="M25" s="3">
        <f>D18-K18</f>
        <v>58862</v>
      </c>
      <c r="N25" t="s">
        <v>28</v>
      </c>
    </row>
    <row r="26" spans="3:14">
      <c r="L26" s="2" t="s">
        <v>29</v>
      </c>
      <c r="M26" s="3">
        <f>M25-H18</f>
        <v>21590</v>
      </c>
      <c r="N26" t="s">
        <v>30</v>
      </c>
    </row>
    <row r="27" spans="3:14">
      <c r="L27" s="2" t="s">
        <v>22</v>
      </c>
      <c r="M27" s="5">
        <f>M18/E18</f>
        <v>0.30842857142857144</v>
      </c>
    </row>
    <row r="40" spans="10:10">
      <c r="J40">
        <f>2014-1992</f>
        <v>22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Philion</dc:creator>
  <cp:lastModifiedBy>vincent philion</cp:lastModifiedBy>
  <dcterms:created xsi:type="dcterms:W3CDTF">2013-01-06T21:16:12Z</dcterms:created>
  <dcterms:modified xsi:type="dcterms:W3CDTF">2014-02-03T20:35:39Z</dcterms:modified>
</cp:coreProperties>
</file>